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warren/Documents/Vector2/WorkinConfidence/Speaking Up Calculator/"/>
    </mc:Choice>
  </mc:AlternateContent>
  <xr:revisionPtr revIDLastSave="0" documentId="8_{32A895C2-D875-D14F-A6D0-CA73EF1AEF70}" xr6:coauthVersionLast="47" xr6:coauthVersionMax="47" xr10:uidLastSave="{00000000-0000-0000-0000-000000000000}"/>
  <bookViews>
    <workbookView xWindow="0" yWindow="0" windowWidth="28800" windowHeight="18000" xr2:uid="{07E3A9F1-E084-1A42-AA52-FAF775093982}"/>
  </bookViews>
  <sheets>
    <sheet name="ROI " sheetId="1" r:id="rId1"/>
  </sheets>
  <definedNames>
    <definedName name="bd">'ROI '!$B$40</definedName>
    <definedName name="_xlnm.Print_Area" localSheetId="0">'ROI '!$A$2:$B$51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5" i="1" s="1"/>
  <c r="G25" i="1" s="1"/>
  <c r="H25" i="1" s="1"/>
  <c r="B22" i="1"/>
  <c r="B19" i="1"/>
  <c r="B32" i="1" s="1"/>
  <c r="B36" i="1" s="1"/>
  <c r="B18" i="1"/>
  <c r="B31" i="1" s="1"/>
  <c r="B35" i="1" s="1"/>
  <c r="B17" i="1"/>
  <c r="B30" i="1" s="1"/>
  <c r="B34" i="1" s="1"/>
  <c r="B16" i="1"/>
  <c r="B21" i="1" s="1"/>
  <c r="F28" i="1" l="1"/>
  <c r="G28" i="1" s="1"/>
  <c r="H28" i="1" s="1"/>
  <c r="B37" i="1"/>
  <c r="B20" i="1"/>
  <c r="B23" i="1" s="1"/>
  <c r="B24" i="1" s="1"/>
  <c r="F22" i="1"/>
  <c r="G22" i="1" s="1"/>
  <c r="F23" i="1"/>
  <c r="G23" i="1" s="1"/>
  <c r="H23" i="1" s="1"/>
  <c r="F29" i="1"/>
  <c r="G29" i="1" s="1"/>
  <c r="H29" i="1" s="1"/>
  <c r="F26" i="1"/>
  <c r="G26" i="1" s="1"/>
  <c r="H26" i="1" s="1"/>
  <c r="F24" i="1"/>
  <c r="G24" i="1" s="1"/>
  <c r="H24" i="1" s="1"/>
  <c r="F27" i="1"/>
  <c r="G27" i="1" s="1"/>
  <c r="H27" i="1" s="1"/>
  <c r="F30" i="1"/>
  <c r="G30" i="1" s="1"/>
  <c r="H30" i="1" s="1"/>
  <c r="H22" i="1" l="1"/>
  <c r="H31" i="1" s="1"/>
  <c r="G31" i="1"/>
  <c r="F31" i="1"/>
  <c r="F32" i="1" l="1"/>
  <c r="B40" i="1"/>
  <c r="B42" i="1" s="1"/>
  <c r="B44" i="1" s="1"/>
</calcChain>
</file>

<file path=xl/sharedStrings.xml><?xml version="1.0" encoding="utf-8"?>
<sst xmlns="http://schemas.openxmlformats.org/spreadsheetml/2006/main" count="46" uniqueCount="44">
  <si>
    <t xml:space="preserve">Speaking Up - Financial Benefits Return on Investment Calculator </t>
  </si>
  <si>
    <t xml:space="preserve">Inputs </t>
  </si>
  <si>
    <t xml:space="preserve">Input Cells are in Green </t>
  </si>
  <si>
    <t xml:space="preserve">How many staff do you have ? </t>
  </si>
  <si>
    <t>Changing this box allows us to increase pricing by a % &lt;=</t>
  </si>
  <si>
    <t>What is your average salary ?</t>
  </si>
  <si>
    <t>Number of staff with access to system</t>
  </si>
  <si>
    <t xml:space="preserve">Protect: Anonymous Speak Up </t>
  </si>
  <si>
    <t xml:space="preserve">1 Year (Per Year) </t>
  </si>
  <si>
    <t>2 Years (Per Year) -15%</t>
  </si>
  <si>
    <t>3 Years (Per Year) -15%</t>
  </si>
  <si>
    <t>What is your average staff attrition rate ?</t>
  </si>
  <si>
    <t xml:space="preserve">       £ per year</t>
  </si>
  <si>
    <t xml:space="preserve">Protect only [or surveys only] </t>
  </si>
  <si>
    <t xml:space="preserve">What is your average staff absence / sickness rate ? </t>
  </si>
  <si>
    <t>Outputs</t>
  </si>
  <si>
    <t xml:space="preserve">Your Estimated Annual Salary including 20% Uplift for NI and Pensions etc </t>
  </si>
  <si>
    <t>Annual staff attrition</t>
  </si>
  <si>
    <t xml:space="preserve">Number staff absent or sick </t>
  </si>
  <si>
    <t>Number of bullying &amp; harassment incidents</t>
  </si>
  <si>
    <t xml:space="preserve">Total Estimated Costs </t>
  </si>
  <si>
    <t xml:space="preserve">Estimated Costs as Percentage of Overall Staff Costs </t>
  </si>
  <si>
    <t>Reduction in staff attrition</t>
  </si>
  <si>
    <t xml:space="preserve">Reduction in bullying </t>
  </si>
  <si>
    <t xml:space="preserve">Number of staff retained </t>
  </si>
  <si>
    <t>Number of staff no longer absent or off sick</t>
  </si>
  <si>
    <t>Number of bullying or harassment cases resolved</t>
  </si>
  <si>
    <t>Costs saved by retaining staff</t>
  </si>
  <si>
    <t>Costs saved by reducing absence and sickness</t>
  </si>
  <si>
    <t xml:space="preserve">Total potential savings </t>
  </si>
  <si>
    <t>Annual Cost of WorkinConfidence (on 3 years contract - higher if 1 year)</t>
  </si>
  <si>
    <t xml:space="preserve">Net Saving </t>
  </si>
  <si>
    <t>Return on Investment</t>
  </si>
  <si>
    <t>Works for 250 staff to 49,999</t>
  </si>
  <si>
    <t xml:space="preserve">NB: This model Ignores increased prevention of issues such as Fraud, Reputational Damage and Industrial Tribunals </t>
  </si>
  <si>
    <t>* Source - https://www.acas.org.uk/research-and-commentary/estimating-the-costs-of-workplace-conflict/report</t>
  </si>
  <si>
    <t xml:space="preserve">** Per person leaving. Source Oxford Economics, for those earning £25,000 annually, rectuitment, training, loss of productivity </t>
  </si>
  <si>
    <t>For further information on WorkinConfidence call 0845 383 1013 or email help@workinconfidence.com</t>
  </si>
  <si>
    <t xml:space="preserve">Reduction in staff absence and sickness </t>
  </si>
  <si>
    <t>In most organisations 30% of staff experience bullying or harassment ( adjust up or down )</t>
  </si>
  <si>
    <t xml:space="preserve">Costs saved by reducing bullying &amp; harassment </t>
  </si>
  <si>
    <t>Estimated cost of staff attrition ( @ £30,000 )**</t>
  </si>
  <si>
    <t xml:space="preserve">Estimated cost of staff absence or sickness </t>
  </si>
  <si>
    <t>Estimated cost of bullying &amp; harassment ( @ £3,000 )*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</si>
</sst>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_(* #,##0_);_(* \(#,##0\);_(* &quot;-&quot;??_);_(@_)"/>
    <numFmt numFmtId="165" formatCode="_(&quot;£&quot;* #,##0_);_(&quot;£&quot;* \(#,##0\);_(&quot;£&quot;* &quot;-&quot;??_);_(@_)"/>
    <numFmt numFmtId="166" formatCode="0.0%"/>
    <numFmt numFmtId="167" formatCode="_(* #,##0.0_);_(* \(#,##0.0\);_(* &quot;-&quot;??_);_(@_)"/>
    <numFmt numFmtId="168" formatCode=";;;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Montserrat"/>
      <charset val="1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Montserrat"/>
      <charset val="1"/>
    </font>
    <font>
      <b/>
      <sz val="11"/>
      <color rgb="FF000000"/>
      <name val="Montserrat"/>
      <charset val="1"/>
    </font>
    <font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Montserrat"/>
    </font>
    <font>
      <b/>
      <sz val="11"/>
      <color theme="1"/>
      <name val="Montserrat"/>
    </font>
    <font>
      <b/>
      <u/>
      <sz val="10"/>
      <color theme="1"/>
      <name val="Montserrat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Montserrat"/>
    </font>
    <font>
      <sz val="12"/>
      <color theme="0"/>
      <name val="Calibri"/>
      <family val="2"/>
      <scheme val="minor"/>
    </font>
    <font>
      <b/>
      <sz val="14"/>
      <color theme="0"/>
      <name val="Montserrat"/>
    </font>
    <font>
      <sz val="12"/>
      <color theme="0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Montserrat"/>
    </font>
    <font>
      <b/>
      <sz val="11"/>
      <color theme="0"/>
      <name val="Montserrat"/>
    </font>
    <font>
      <b/>
      <u/>
      <sz val="10"/>
      <color theme="0"/>
      <name val="Montserrat"/>
    </font>
    <font>
      <sz val="2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2" borderId="0" xfId="0" applyFill="1"/>
    <xf numFmtId="0" fontId="2" fillId="0" borderId="0" xfId="0" applyFont="1" applyAlignment="1" applyProtection="1">
      <alignment horizontal="left" vertical="top" wrapText="1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horizontal="center" vertical="top" wrapText="1"/>
      <protection hidden="1"/>
    </xf>
    <xf numFmtId="0" fontId="8" fillId="3" borderId="0" xfId="0" applyFont="1" applyFill="1"/>
    <xf numFmtId="0" fontId="9" fillId="4" borderId="0" xfId="0" applyFont="1" applyFill="1"/>
    <xf numFmtId="0" fontId="10" fillId="5" borderId="1" xfId="0" applyFont="1" applyFill="1" applyBorder="1"/>
    <xf numFmtId="0" fontId="5" fillId="0" borderId="0" xfId="0" applyFont="1" applyAlignment="1" applyProtection="1">
      <alignment horizontal="left"/>
      <protection hidden="1"/>
    </xf>
    <xf numFmtId="0" fontId="18" fillId="6" borderId="0" xfId="0" applyFont="1" applyFill="1"/>
    <xf numFmtId="0" fontId="19" fillId="6" borderId="1" xfId="0" applyFont="1" applyFill="1" applyBorder="1"/>
    <xf numFmtId="0" fontId="19" fillId="6" borderId="3" xfId="0" applyFont="1" applyFill="1" applyBorder="1"/>
    <xf numFmtId="0" fontId="19" fillId="6" borderId="5" xfId="0" applyFont="1" applyFill="1" applyBorder="1"/>
    <xf numFmtId="0" fontId="19" fillId="7" borderId="1" xfId="0" applyFont="1" applyFill="1" applyBorder="1"/>
    <xf numFmtId="0" fontId="19" fillId="7" borderId="3" xfId="0" applyFont="1" applyFill="1" applyBorder="1"/>
    <xf numFmtId="0" fontId="19" fillId="7" borderId="5" xfId="0" applyFont="1" applyFill="1" applyBorder="1"/>
    <xf numFmtId="0" fontId="0" fillId="7" borderId="0" xfId="0" applyFill="1"/>
    <xf numFmtId="0" fontId="11" fillId="2" borderId="0" xfId="0" applyFont="1" applyFill="1"/>
    <xf numFmtId="0" fontId="19" fillId="7" borderId="7" xfId="0" applyFont="1" applyFill="1" applyBorder="1"/>
    <xf numFmtId="0" fontId="11" fillId="0" borderId="0" xfId="0" applyFont="1"/>
    <xf numFmtId="0" fontId="12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9" fillId="7" borderId="10" xfId="0" applyFont="1" applyFill="1" applyBorder="1"/>
    <xf numFmtId="0" fontId="10" fillId="0" borderId="0" xfId="0" applyFont="1"/>
    <xf numFmtId="164" fontId="12" fillId="0" borderId="0" xfId="1" applyNumberFormat="1" applyFont="1" applyFill="1" applyBorder="1" applyProtection="1">
      <protection locked="0"/>
    </xf>
    <xf numFmtId="165" fontId="12" fillId="0" borderId="0" xfId="2" applyNumberFormat="1" applyFont="1" applyFill="1" applyBorder="1" applyProtection="1">
      <protection locked="0"/>
    </xf>
    <xf numFmtId="166" fontId="12" fillId="0" borderId="0" xfId="3" applyNumberFormat="1" applyFont="1" applyFill="1" applyBorder="1" applyProtection="1">
      <protection locked="0"/>
    </xf>
    <xf numFmtId="0" fontId="0" fillId="0" borderId="0" xfId="0" applyProtection="1">
      <protection locked="0"/>
    </xf>
    <xf numFmtId="165" fontId="12" fillId="0" borderId="0" xfId="2" applyNumberFormat="1" applyFont="1" applyFill="1" applyBorder="1"/>
    <xf numFmtId="164" fontId="12" fillId="0" borderId="0" xfId="1" applyNumberFormat="1" applyFont="1" applyFill="1" applyBorder="1"/>
    <xf numFmtId="9" fontId="12" fillId="0" borderId="0" xfId="3" applyFont="1" applyFill="1" applyBorder="1"/>
    <xf numFmtId="10" fontId="12" fillId="0" borderId="0" xfId="3" applyNumberFormat="1" applyFont="1" applyFill="1" applyBorder="1" applyProtection="1">
      <protection locked="0"/>
    </xf>
    <xf numFmtId="167" fontId="12" fillId="0" borderId="0" xfId="1" applyNumberFormat="1" applyFont="1" applyFill="1" applyBorder="1"/>
    <xf numFmtId="164" fontId="12" fillId="0" borderId="0" xfId="1" applyNumberFormat="1" applyFont="1" applyFill="1"/>
    <xf numFmtId="0" fontId="12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168" fontId="17" fillId="0" borderId="0" xfId="4" applyNumberFormat="1" applyFont="1" applyAlignment="1" applyProtection="1">
      <alignment horizontal="center" vertical="top" wrapText="1"/>
      <protection hidden="1"/>
    </xf>
    <xf numFmtId="168" fontId="15" fillId="0" borderId="0" xfId="4" applyNumberFormat="1" applyFont="1" applyAlignment="1" applyProtection="1">
      <alignment horizontal="center" vertical="top" wrapText="1"/>
      <protection hidden="1"/>
    </xf>
    <xf numFmtId="168" fontId="16" fillId="0" borderId="0" xfId="4" applyNumberFormat="1" applyFont="1" applyAlignment="1" applyProtection="1">
      <alignment horizontal="center" vertical="top" wrapText="1"/>
      <protection hidden="1"/>
    </xf>
    <xf numFmtId="168" fontId="14" fillId="0" borderId="0" xfId="4" applyNumberFormat="1" applyFont="1" applyAlignment="1" applyProtection="1">
      <alignment horizontal="left"/>
      <protection hidden="1"/>
    </xf>
    <xf numFmtId="168" fontId="14" fillId="0" borderId="0" xfId="4" applyNumberFormat="1" applyFont="1" applyProtection="1">
      <protection hidden="1"/>
    </xf>
    <xf numFmtId="168" fontId="20" fillId="0" borderId="0" xfId="4" applyNumberFormat="1" applyFont="1" applyAlignment="1" applyProtection="1">
      <alignment horizontal="center"/>
      <protection hidden="1"/>
    </xf>
    <xf numFmtId="168" fontId="13" fillId="0" borderId="0" xfId="4" applyNumberFormat="1" applyFont="1" applyProtection="1">
      <protection hidden="1"/>
    </xf>
    <xf numFmtId="168" fontId="5" fillId="0" borderId="0" xfId="0" applyNumberFormat="1" applyFont="1" applyAlignment="1" applyProtection="1">
      <alignment horizontal="left"/>
      <protection hidden="1"/>
    </xf>
    <xf numFmtId="168" fontId="5" fillId="0" borderId="0" xfId="0" applyNumberFormat="1" applyFont="1" applyProtection="1">
      <protection hidden="1"/>
    </xf>
    <xf numFmtId="0" fontId="0" fillId="0" borderId="0" xfId="0" applyProtection="1">
      <protection hidden="1"/>
    </xf>
    <xf numFmtId="164" fontId="24" fillId="0" borderId="0" xfId="4" applyNumberFormat="1" applyFont="1" applyProtection="1">
      <protection hidden="1"/>
    </xf>
    <xf numFmtId="0" fontId="21" fillId="0" borderId="0" xfId="4" applyFont="1" applyProtection="1">
      <protection hidden="1"/>
    </xf>
    <xf numFmtId="0" fontId="25" fillId="0" borderId="0" xfId="4" applyFont="1" applyAlignment="1" applyProtection="1">
      <alignment wrapText="1"/>
      <protection hidden="1"/>
    </xf>
    <xf numFmtId="0" fontId="26" fillId="0" borderId="0" xfId="4" applyFont="1" applyAlignment="1" applyProtection="1">
      <alignment horizontal="center" vertical="top" wrapText="1"/>
      <protection hidden="1"/>
    </xf>
    <xf numFmtId="0" fontId="27" fillId="0" borderId="0" xfId="4" applyFont="1" applyAlignment="1" applyProtection="1">
      <alignment horizontal="center" vertical="top" wrapText="1"/>
      <protection hidden="1"/>
    </xf>
    <xf numFmtId="0" fontId="28" fillId="0" borderId="0" xfId="4" applyFont="1" applyAlignment="1" applyProtection="1">
      <alignment horizontal="center" vertical="top" wrapText="1"/>
      <protection hidden="1"/>
    </xf>
    <xf numFmtId="0" fontId="29" fillId="4" borderId="1" xfId="0" applyFont="1" applyFill="1" applyBorder="1"/>
    <xf numFmtId="0" fontId="29" fillId="4" borderId="3" xfId="0" applyFont="1" applyFill="1" applyBorder="1"/>
    <xf numFmtId="0" fontId="29" fillId="4" borderId="5" xfId="0" applyFont="1" applyFill="1" applyBorder="1"/>
    <xf numFmtId="0" fontId="19" fillId="2" borderId="0" xfId="0" applyFont="1" applyFill="1"/>
    <xf numFmtId="0" fontId="29" fillId="4" borderId="7" xfId="0" applyFont="1" applyFill="1" applyBorder="1"/>
    <xf numFmtId="164" fontId="19" fillId="5" borderId="2" xfId="1" applyNumberFormat="1" applyFont="1" applyFill="1" applyBorder="1" applyProtection="1">
      <protection locked="0"/>
    </xf>
    <xf numFmtId="165" fontId="19" fillId="5" borderId="4" xfId="2" applyNumberFormat="1" applyFont="1" applyFill="1" applyBorder="1" applyProtection="1">
      <protection locked="0"/>
    </xf>
    <xf numFmtId="166" fontId="19" fillId="5" borderId="4" xfId="3" applyNumberFormat="1" applyFont="1" applyFill="1" applyBorder="1" applyProtection="1">
      <protection locked="0"/>
    </xf>
    <xf numFmtId="166" fontId="19" fillId="5" borderId="6" xfId="3" applyNumberFormat="1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166" fontId="19" fillId="5" borderId="8" xfId="3" applyNumberFormat="1" applyFont="1" applyFill="1" applyBorder="1" applyProtection="1">
      <protection locked="0"/>
    </xf>
    <xf numFmtId="165" fontId="19" fillId="0" borderId="2" xfId="2" applyNumberFormat="1" applyFont="1" applyBorder="1"/>
    <xf numFmtId="164" fontId="19" fillId="0" borderId="4" xfId="1" applyNumberFormat="1" applyFont="1" applyBorder="1"/>
    <xf numFmtId="165" fontId="19" fillId="0" borderId="4" xfId="2" applyNumberFormat="1" applyFont="1" applyBorder="1"/>
    <xf numFmtId="9" fontId="19" fillId="0" borderId="6" xfId="3" applyFont="1" applyBorder="1"/>
    <xf numFmtId="10" fontId="19" fillId="5" borderId="2" xfId="3" applyNumberFormat="1" applyFont="1" applyFill="1" applyBorder="1" applyProtection="1">
      <protection locked="0"/>
    </xf>
    <xf numFmtId="10" fontId="19" fillId="5" borderId="4" xfId="3" applyNumberFormat="1" applyFont="1" applyFill="1" applyBorder="1" applyProtection="1">
      <protection locked="0"/>
    </xf>
    <xf numFmtId="10" fontId="19" fillId="5" borderId="6" xfId="3" applyNumberFormat="1" applyFont="1" applyFill="1" applyBorder="1" applyProtection="1">
      <protection locked="0"/>
    </xf>
    <xf numFmtId="167" fontId="19" fillId="2" borderId="2" xfId="1" applyNumberFormat="1" applyFont="1" applyFill="1" applyBorder="1"/>
    <xf numFmtId="167" fontId="19" fillId="2" borderId="4" xfId="1" applyNumberFormat="1" applyFont="1" applyFill="1" applyBorder="1"/>
    <xf numFmtId="167" fontId="19" fillId="2" borderId="6" xfId="1" applyNumberFormat="1" applyFont="1" applyFill="1" applyBorder="1"/>
    <xf numFmtId="164" fontId="19" fillId="2" borderId="0" xfId="1" applyNumberFormat="1" applyFont="1" applyFill="1"/>
    <xf numFmtId="165" fontId="19" fillId="0" borderId="11" xfId="2" applyNumberFormat="1" applyFont="1" applyBorder="1"/>
    <xf numFmtId="165" fontId="19" fillId="8" borderId="9" xfId="2" applyNumberFormat="1" applyFont="1" applyFill="1" applyBorder="1"/>
    <xf numFmtId="165" fontId="19" fillId="0" borderId="8" xfId="2" applyNumberFormat="1" applyFont="1" applyBorder="1"/>
    <xf numFmtId="0" fontId="19" fillId="0" borderId="0" xfId="0" applyFont="1"/>
    <xf numFmtId="9" fontId="19" fillId="8" borderId="8" xfId="3" applyFont="1" applyFill="1" applyBorder="1"/>
    <xf numFmtId="0" fontId="22" fillId="0" borderId="0" xfId="4" applyFont="1" applyAlignment="1" applyProtection="1">
      <alignment horizontal="left" vertical="top" wrapText="1"/>
      <protection hidden="1"/>
    </xf>
    <xf numFmtId="0" fontId="23" fillId="0" borderId="0" xfId="4" applyFont="1" applyProtection="1">
      <protection hidden="1"/>
    </xf>
    <xf numFmtId="0" fontId="8" fillId="3" borderId="0" xfId="0" applyFont="1" applyFill="1" applyAlignment="1">
      <alignment horizontal="left" wrapText="1"/>
    </xf>
    <xf numFmtId="0" fontId="12" fillId="2" borderId="0" xfId="0" applyFont="1" applyFill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 xr:uid="{D4099CCA-4C47-8A43-822F-FC68C3D72EF4}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239967</xdr:colOff>
      <xdr:row>0</xdr:row>
      <xdr:rowOff>35279</xdr:rowOff>
    </xdr:from>
    <xdr:to>
      <xdr:col>1</xdr:col>
      <xdr:colOff>2557639</xdr:colOff>
      <xdr:row>3</xdr:row>
      <xdr:rowOff>191569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0DA038-874A-A844-8061-F475C159F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4828" y="35279"/>
          <a:ext cx="2317672" cy="1055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7620-8F6B-BC4A-9278-B23C748CE966}">
  <sheetPr>
    <pageSetUpPr fitToPage="1"/>
  </sheetPr>
  <dimension ref="A1:I57"/>
  <sheetViews>
    <sheetView showGridLines="0" tabSelected="1" zoomScale="72" zoomScaleNormal="72" workbookViewId="0">
      <selection activeCell="B8" sqref="B8"/>
    </sheetView>
  </sheetViews>
  <sheetFormatPr baseColWidth="10" defaultColWidth="10.83203125" defaultRowHeight="16" x14ac:dyDescent="0.2"/>
  <cols>
    <col min="1" max="1" width="158" customWidth="1"/>
    <col min="2" max="2" width="37.5" customWidth="1"/>
    <col min="3" max="3" width="33.5" customWidth="1"/>
    <col min="4" max="8" width="10.83203125" customWidth="1"/>
  </cols>
  <sheetData>
    <row r="1" spans="1:8" ht="17" x14ac:dyDescent="0.2">
      <c r="A1" s="1"/>
      <c r="B1" s="1"/>
      <c r="D1" s="2"/>
      <c r="E1" s="3"/>
      <c r="F1" s="4"/>
      <c r="G1" s="5"/>
      <c r="H1" s="6"/>
    </row>
    <row r="2" spans="1:8" x14ac:dyDescent="0.2">
      <c r="A2" s="1"/>
      <c r="B2" s="1"/>
      <c r="D2" s="7"/>
      <c r="E2" s="8"/>
      <c r="F2" s="8"/>
      <c r="G2" s="8"/>
      <c r="H2" s="6"/>
    </row>
    <row r="3" spans="1:8" ht="37" x14ac:dyDescent="0.45">
      <c r="A3" s="9" t="s">
        <v>0</v>
      </c>
      <c r="B3" s="1"/>
      <c r="D3" s="7"/>
      <c r="E3" s="8"/>
      <c r="F3" s="8"/>
      <c r="G3" s="8"/>
      <c r="H3" s="6"/>
    </row>
    <row r="4" spans="1:8" ht="17" thickBot="1" x14ac:dyDescent="0.25">
      <c r="A4" s="1"/>
      <c r="B4" s="1"/>
      <c r="D4" s="7"/>
      <c r="E4" s="8"/>
      <c r="F4" s="8"/>
      <c r="G4" s="8"/>
      <c r="H4" s="6"/>
    </row>
    <row r="5" spans="1:8" ht="31" x14ac:dyDescent="0.35">
      <c r="A5" s="10" t="s">
        <v>1</v>
      </c>
      <c r="B5" s="11" t="s">
        <v>2</v>
      </c>
      <c r="C5" s="28"/>
      <c r="D5" s="6"/>
      <c r="E5" s="6"/>
      <c r="F5" s="6"/>
      <c r="G5" s="6"/>
      <c r="H5" s="6"/>
    </row>
    <row r="6" spans="1:8" ht="17" thickBot="1" x14ac:dyDescent="0.25"/>
    <row r="7" spans="1:8" ht="31" x14ac:dyDescent="0.35">
      <c r="A7" s="57" t="s">
        <v>3</v>
      </c>
      <c r="B7" s="62">
        <v>5000</v>
      </c>
      <c r="C7" s="29"/>
    </row>
    <row r="8" spans="1:8" ht="31" x14ac:dyDescent="0.35">
      <c r="A8" s="58" t="s">
        <v>5</v>
      </c>
      <c r="B8" s="63">
        <v>35000</v>
      </c>
      <c r="C8" s="30"/>
    </row>
    <row r="9" spans="1:8" ht="31" x14ac:dyDescent="0.35">
      <c r="A9" s="58" t="s">
        <v>11</v>
      </c>
      <c r="B9" s="64">
        <v>0.115</v>
      </c>
      <c r="C9" s="31"/>
    </row>
    <row r="10" spans="1:8" ht="32" thickBot="1" x14ac:dyDescent="0.4">
      <c r="A10" s="59" t="s">
        <v>14</v>
      </c>
      <c r="B10" s="65">
        <v>4.4999999999999998E-2</v>
      </c>
      <c r="C10" s="31"/>
    </row>
    <row r="11" spans="1:8" ht="32" thickBot="1" x14ac:dyDescent="0.4">
      <c r="A11" s="60"/>
      <c r="B11" s="66"/>
      <c r="C11" s="32"/>
    </row>
    <row r="12" spans="1:8" ht="32" thickBot="1" x14ac:dyDescent="0.4">
      <c r="A12" s="61" t="s">
        <v>39</v>
      </c>
      <c r="B12" s="67">
        <v>0.3</v>
      </c>
      <c r="C12" s="31"/>
    </row>
    <row r="13" spans="1:8" x14ac:dyDescent="0.2">
      <c r="A13" s="1"/>
      <c r="B13" s="1"/>
    </row>
    <row r="14" spans="1:8" x14ac:dyDescent="0.2">
      <c r="A14" s="1"/>
      <c r="B14" s="1"/>
    </row>
    <row r="15" spans="1:8" ht="32" thickBot="1" x14ac:dyDescent="0.4">
      <c r="A15" s="13" t="s">
        <v>15</v>
      </c>
    </row>
    <row r="16" spans="1:8" ht="31" customHeight="1" x14ac:dyDescent="0.35">
      <c r="A16" s="14" t="s">
        <v>16</v>
      </c>
      <c r="B16" s="68">
        <f>B8*120%*B7</f>
        <v>210000000</v>
      </c>
      <c r="C16" s="33"/>
      <c r="D16" s="12"/>
      <c r="E16" s="6"/>
      <c r="F16" s="6"/>
      <c r="G16" s="6"/>
      <c r="H16" s="6"/>
    </row>
    <row r="17" spans="1:9" ht="31" customHeight="1" x14ac:dyDescent="0.35">
      <c r="A17" s="15" t="s">
        <v>17</v>
      </c>
      <c r="B17" s="69">
        <f>B7*B9</f>
        <v>575</v>
      </c>
      <c r="C17" s="34"/>
      <c r="D17" s="84"/>
      <c r="E17" s="85"/>
      <c r="F17" s="51">
        <f>B7</f>
        <v>5000</v>
      </c>
      <c r="G17" s="52"/>
      <c r="H17" s="53" t="s">
        <v>4</v>
      </c>
      <c r="I17" s="50"/>
    </row>
    <row r="18" spans="1:9" ht="31" customHeight="1" x14ac:dyDescent="0.35">
      <c r="A18" s="15" t="s">
        <v>18</v>
      </c>
      <c r="B18" s="69">
        <f>B7*B10</f>
        <v>225</v>
      </c>
      <c r="C18" s="34"/>
      <c r="D18" s="54" t="s">
        <v>6</v>
      </c>
      <c r="E18" s="54" t="s">
        <v>7</v>
      </c>
      <c r="F18" s="55" t="s">
        <v>8</v>
      </c>
      <c r="G18" s="55" t="s">
        <v>9</v>
      </c>
      <c r="H18" s="55" t="s">
        <v>10</v>
      </c>
      <c r="I18" s="50"/>
    </row>
    <row r="19" spans="1:9" ht="31" customHeight="1" x14ac:dyDescent="0.35">
      <c r="A19" s="15" t="s">
        <v>19</v>
      </c>
      <c r="B19" s="69">
        <f>B7*B12</f>
        <v>1500</v>
      </c>
      <c r="C19" s="34"/>
      <c r="D19" s="56"/>
      <c r="E19" s="54" t="s">
        <v>12</v>
      </c>
      <c r="F19" s="55" t="s">
        <v>13</v>
      </c>
      <c r="G19" s="55" t="s">
        <v>13</v>
      </c>
      <c r="H19" s="55" t="s">
        <v>13</v>
      </c>
      <c r="I19" s="50"/>
    </row>
    <row r="20" spans="1:9" ht="31" customHeight="1" x14ac:dyDescent="0.35">
      <c r="A20" s="15" t="s">
        <v>41</v>
      </c>
      <c r="B20" s="70">
        <f>B17*30000</f>
        <v>17250000</v>
      </c>
      <c r="C20" s="33"/>
      <c r="D20" s="41"/>
      <c r="E20" s="42"/>
      <c r="F20" s="43"/>
      <c r="G20" s="43"/>
      <c r="H20" s="43"/>
    </row>
    <row r="21" spans="1:9" ht="31" customHeight="1" x14ac:dyDescent="0.35">
      <c r="A21" s="15" t="s">
        <v>42</v>
      </c>
      <c r="B21" s="70">
        <f>B16*B10</f>
        <v>9450000</v>
      </c>
      <c r="C21" s="33"/>
      <c r="D21" s="44">
        <v>250</v>
      </c>
      <c r="E21" s="45">
        <v>2784</v>
      </c>
      <c r="F21" s="45"/>
      <c r="G21" s="45"/>
      <c r="H21" s="45"/>
    </row>
    <row r="22" spans="1:9" ht="31" customHeight="1" x14ac:dyDescent="0.35">
      <c r="A22" s="15" t="s">
        <v>43</v>
      </c>
      <c r="B22" s="70">
        <f>(B7*B12)*3000</f>
        <v>4500000</v>
      </c>
      <c r="C22" s="33"/>
      <c r="D22" s="44">
        <v>500</v>
      </c>
      <c r="E22" s="45">
        <v>3341</v>
      </c>
      <c r="F22" s="45">
        <f t="shared" ref="F22:F30" si="0">IF(AND($F$17&gt;D21-1,$F$17&lt;D22),E21+((E22-E21)*($F$17-D21)/(D22-D21)),0)</f>
        <v>0</v>
      </c>
      <c r="G22" s="45">
        <f t="shared" ref="G22:H30" si="1">F22*0.85</f>
        <v>0</v>
      </c>
      <c r="H22" s="45">
        <f t="shared" si="1"/>
        <v>0</v>
      </c>
    </row>
    <row r="23" spans="1:9" ht="31" customHeight="1" x14ac:dyDescent="0.35">
      <c r="A23" s="15" t="s">
        <v>20</v>
      </c>
      <c r="B23" s="70">
        <f>B20+B21+B22</f>
        <v>31200000</v>
      </c>
      <c r="C23" s="33"/>
      <c r="D23" s="44">
        <v>1000</v>
      </c>
      <c r="E23" s="45">
        <v>4177</v>
      </c>
      <c r="F23" s="45">
        <f t="shared" si="0"/>
        <v>0</v>
      </c>
      <c r="G23" s="45">
        <f t="shared" si="1"/>
        <v>0</v>
      </c>
      <c r="H23" s="45">
        <f t="shared" si="1"/>
        <v>0</v>
      </c>
    </row>
    <row r="24" spans="1:9" ht="31" customHeight="1" thickBot="1" x14ac:dyDescent="0.4">
      <c r="A24" s="16" t="s">
        <v>21</v>
      </c>
      <c r="B24" s="71">
        <f>B23/B16</f>
        <v>0.14857142857142858</v>
      </c>
      <c r="C24" s="35"/>
      <c r="D24" s="44">
        <v>2500</v>
      </c>
      <c r="E24" s="45">
        <v>8075</v>
      </c>
      <c r="F24" s="45">
        <f t="shared" si="0"/>
        <v>0</v>
      </c>
      <c r="G24" s="45">
        <f t="shared" si="1"/>
        <v>0</v>
      </c>
      <c r="H24" s="45">
        <f t="shared" si="1"/>
        <v>0</v>
      </c>
    </row>
    <row r="25" spans="1:9" ht="17" thickBot="1" x14ac:dyDescent="0.25">
      <c r="A25" s="1"/>
      <c r="B25" s="1"/>
      <c r="D25" s="44">
        <v>5000</v>
      </c>
      <c r="E25" s="45">
        <v>11138</v>
      </c>
      <c r="F25" s="45">
        <f t="shared" si="0"/>
        <v>0</v>
      </c>
      <c r="G25" s="45">
        <f t="shared" si="1"/>
        <v>0</v>
      </c>
      <c r="H25" s="45">
        <f t="shared" si="1"/>
        <v>0</v>
      </c>
    </row>
    <row r="26" spans="1:9" ht="31" x14ac:dyDescent="0.35">
      <c r="A26" s="17" t="s">
        <v>22</v>
      </c>
      <c r="B26" s="72">
        <v>7.4999999999999997E-3</v>
      </c>
      <c r="C26" s="36"/>
      <c r="D26" s="44">
        <v>7500</v>
      </c>
      <c r="E26" s="45">
        <v>14618</v>
      </c>
      <c r="F26" s="45">
        <f t="shared" si="0"/>
        <v>11138</v>
      </c>
      <c r="G26" s="45">
        <f t="shared" si="1"/>
        <v>9467.2999999999993</v>
      </c>
      <c r="H26" s="45">
        <f t="shared" si="1"/>
        <v>8047.204999999999</v>
      </c>
    </row>
    <row r="27" spans="1:9" ht="31" x14ac:dyDescent="0.35">
      <c r="A27" s="18" t="s">
        <v>38</v>
      </c>
      <c r="B27" s="73">
        <v>7.4999999999999997E-3</v>
      </c>
      <c r="C27" s="36"/>
      <c r="D27" s="44">
        <v>10000</v>
      </c>
      <c r="E27" s="45">
        <v>17402</v>
      </c>
      <c r="F27" s="45">
        <f t="shared" si="0"/>
        <v>0</v>
      </c>
      <c r="G27" s="45">
        <f t="shared" si="1"/>
        <v>0</v>
      </c>
      <c r="H27" s="45">
        <f t="shared" si="1"/>
        <v>0</v>
      </c>
    </row>
    <row r="28" spans="1:9" ht="32" thickBot="1" x14ac:dyDescent="0.4">
      <c r="A28" s="19" t="s">
        <v>23</v>
      </c>
      <c r="B28" s="74">
        <v>7.4999999999999997E-3</v>
      </c>
      <c r="C28" s="36"/>
      <c r="D28" s="44">
        <v>15000</v>
      </c>
      <c r="E28" s="45">
        <v>22971</v>
      </c>
      <c r="F28" s="45">
        <f t="shared" si="0"/>
        <v>0</v>
      </c>
      <c r="G28" s="45">
        <f t="shared" si="1"/>
        <v>0</v>
      </c>
      <c r="H28" s="45">
        <f t="shared" si="1"/>
        <v>0</v>
      </c>
    </row>
    <row r="29" spans="1:9" ht="32" thickBot="1" x14ac:dyDescent="0.4">
      <c r="A29" s="1"/>
      <c r="B29" s="60"/>
      <c r="D29" s="44">
        <v>25000</v>
      </c>
      <c r="E29" s="45">
        <v>27844</v>
      </c>
      <c r="F29" s="45">
        <f t="shared" si="0"/>
        <v>0</v>
      </c>
      <c r="G29" s="45">
        <f t="shared" si="1"/>
        <v>0</v>
      </c>
      <c r="H29" s="45">
        <f t="shared" si="1"/>
        <v>0</v>
      </c>
    </row>
    <row r="30" spans="1:9" ht="31" x14ac:dyDescent="0.35">
      <c r="A30" s="17" t="s">
        <v>24</v>
      </c>
      <c r="B30" s="75">
        <f>B17*B26</f>
        <v>4.3125</v>
      </c>
      <c r="C30" s="37"/>
      <c r="D30" s="44">
        <v>50000</v>
      </c>
      <c r="E30" s="45">
        <v>36197</v>
      </c>
      <c r="F30" s="45">
        <f t="shared" si="0"/>
        <v>0</v>
      </c>
      <c r="G30" s="45">
        <f t="shared" si="1"/>
        <v>0</v>
      </c>
      <c r="H30" s="45">
        <f t="shared" si="1"/>
        <v>0</v>
      </c>
    </row>
    <row r="31" spans="1:9" ht="31" x14ac:dyDescent="0.35">
      <c r="A31" s="18" t="s">
        <v>25</v>
      </c>
      <c r="B31" s="76">
        <f>B18*B27</f>
        <v>1.6875</v>
      </c>
      <c r="C31" s="37"/>
      <c r="D31" s="46"/>
      <c r="E31" s="46"/>
      <c r="F31" s="47">
        <f>MAX(F21:F30)</f>
        <v>11138</v>
      </c>
      <c r="G31" s="47">
        <f>MAX(G21:G30)</f>
        <v>9467.2999999999993</v>
      </c>
      <c r="H31" s="47">
        <f>MAX(H21:H30)</f>
        <v>8047.204999999999</v>
      </c>
    </row>
    <row r="32" spans="1:9" ht="32" thickBot="1" x14ac:dyDescent="0.4">
      <c r="A32" s="19" t="s">
        <v>26</v>
      </c>
      <c r="B32" s="77">
        <f>B19*B28</f>
        <v>11.25</v>
      </c>
      <c r="C32" s="37"/>
      <c r="D32" s="48"/>
      <c r="E32" s="49"/>
      <c r="F32" s="49">
        <f>F31/H31</f>
        <v>1.3840830449826991</v>
      </c>
      <c r="G32" s="49"/>
      <c r="H32" s="49"/>
    </row>
    <row r="33" spans="1:8" ht="32" thickBot="1" x14ac:dyDescent="0.4">
      <c r="A33" s="20"/>
      <c r="B33" s="78"/>
      <c r="C33" s="38"/>
      <c r="D33" s="1"/>
      <c r="E33" s="1"/>
      <c r="F33" s="1"/>
      <c r="G33" s="1"/>
      <c r="H33" s="1"/>
    </row>
    <row r="34" spans="1:8" ht="31" x14ac:dyDescent="0.35">
      <c r="A34" s="17" t="s">
        <v>27</v>
      </c>
      <c r="B34" s="68">
        <f>B30*30000</f>
        <v>129375</v>
      </c>
      <c r="C34" s="33"/>
    </row>
    <row r="35" spans="1:8" ht="31" x14ac:dyDescent="0.35">
      <c r="A35" s="18" t="s">
        <v>28</v>
      </c>
      <c r="B35" s="70">
        <f>B31*(B8*120%)</f>
        <v>70875</v>
      </c>
      <c r="C35" s="33"/>
    </row>
    <row r="36" spans="1:8" ht="32" thickBot="1" x14ac:dyDescent="0.4">
      <c r="A36" s="18" t="s">
        <v>40</v>
      </c>
      <c r="B36" s="79">
        <f>B32*3000</f>
        <v>33750</v>
      </c>
      <c r="C36" s="33"/>
    </row>
    <row r="37" spans="1:8" ht="32" thickBot="1" x14ac:dyDescent="0.4">
      <c r="A37" s="27" t="s">
        <v>29</v>
      </c>
      <c r="B37" s="80">
        <f>B34+B35+B36</f>
        <v>234000</v>
      </c>
      <c r="C37" s="33"/>
    </row>
    <row r="38" spans="1:8" ht="31" x14ac:dyDescent="0.35">
      <c r="A38" s="21"/>
      <c r="B38" s="60"/>
      <c r="C38" s="23"/>
      <c r="D38" s="1"/>
      <c r="E38" s="1"/>
      <c r="F38" s="1"/>
      <c r="G38" s="1"/>
      <c r="H38" s="1"/>
    </row>
    <row r="39" spans="1:8" ht="32" thickBot="1" x14ac:dyDescent="0.4">
      <c r="A39" s="21"/>
      <c r="B39" s="60"/>
      <c r="C39" s="23"/>
      <c r="D39" s="1"/>
      <c r="E39" s="1"/>
      <c r="F39" s="1"/>
      <c r="G39" s="1"/>
      <c r="H39" s="1"/>
    </row>
    <row r="40" spans="1:8" ht="32" thickBot="1" x14ac:dyDescent="0.4">
      <c r="A40" s="22" t="s">
        <v>30</v>
      </c>
      <c r="B40" s="81">
        <f>H31</f>
        <v>8047.204999999999</v>
      </c>
      <c r="C40" s="33"/>
    </row>
    <row r="41" spans="1:8" ht="32" thickBot="1" x14ac:dyDescent="0.4">
      <c r="A41" s="23"/>
      <c r="B41" s="82"/>
      <c r="C41" s="23"/>
    </row>
    <row r="42" spans="1:8" ht="32" thickBot="1" x14ac:dyDescent="0.4">
      <c r="A42" s="22" t="s">
        <v>31</v>
      </c>
      <c r="B42" s="81">
        <f>B37-B40</f>
        <v>225952.79500000001</v>
      </c>
      <c r="C42" s="33"/>
    </row>
    <row r="43" spans="1:8" ht="32" thickBot="1" x14ac:dyDescent="0.4">
      <c r="A43" s="23"/>
      <c r="B43" s="82"/>
      <c r="C43" s="23"/>
    </row>
    <row r="44" spans="1:8" ht="32" thickBot="1" x14ac:dyDescent="0.4">
      <c r="A44" s="22" t="s">
        <v>32</v>
      </c>
      <c r="B44" s="83">
        <f>B42/B40</f>
        <v>28.078419152985422</v>
      </c>
      <c r="C44" s="35"/>
    </row>
    <row r="45" spans="1:8" x14ac:dyDescent="0.2">
      <c r="A45" s="1"/>
      <c r="B45" s="1"/>
      <c r="D45" s="1"/>
      <c r="E45" s="1"/>
      <c r="F45" s="1"/>
      <c r="G45" s="1"/>
      <c r="H45" s="1"/>
    </row>
    <row r="46" spans="1:8" ht="26" x14ac:dyDescent="0.3">
      <c r="A46" s="24" t="s">
        <v>33</v>
      </c>
      <c r="B46" s="1"/>
      <c r="D46" s="1"/>
      <c r="E46" s="1"/>
      <c r="F46" s="1"/>
      <c r="G46" s="1"/>
      <c r="H46" s="1"/>
    </row>
    <row r="47" spans="1:8" ht="26" x14ac:dyDescent="0.3">
      <c r="A47" s="24" t="s">
        <v>34</v>
      </c>
      <c r="B47" s="1"/>
      <c r="D47" s="1"/>
      <c r="E47" s="1"/>
      <c r="F47" s="1"/>
      <c r="G47" s="1"/>
      <c r="H47" s="1"/>
    </row>
    <row r="48" spans="1:8" ht="26" x14ac:dyDescent="0.3">
      <c r="A48" s="24" t="s">
        <v>35</v>
      </c>
      <c r="B48" s="1"/>
      <c r="D48" s="1"/>
      <c r="E48" s="1"/>
      <c r="F48" s="1"/>
      <c r="G48" s="1"/>
      <c r="H48" s="1"/>
    </row>
    <row r="49" spans="1:8" s="26" customFormat="1" ht="26" x14ac:dyDescent="0.3">
      <c r="A49" s="87" t="s">
        <v>36</v>
      </c>
      <c r="B49" s="87"/>
      <c r="C49" s="39"/>
      <c r="D49" s="25"/>
      <c r="E49" s="25"/>
      <c r="F49" s="25"/>
      <c r="G49" s="25"/>
      <c r="H49" s="25"/>
    </row>
    <row r="50" spans="1:8" x14ac:dyDescent="0.2">
      <c r="A50" s="1"/>
      <c r="B50" s="1"/>
      <c r="D50" s="1"/>
      <c r="E50" s="1"/>
      <c r="F50" s="1"/>
      <c r="G50" s="1"/>
      <c r="H50" s="1"/>
    </row>
    <row r="51" spans="1:8" ht="37" x14ac:dyDescent="0.45">
      <c r="A51" s="86" t="s">
        <v>37</v>
      </c>
      <c r="B51" s="86"/>
      <c r="C51" s="40"/>
      <c r="D51" s="1"/>
      <c r="E51" s="1"/>
      <c r="F51" s="1"/>
      <c r="G51" s="1"/>
      <c r="H51" s="1"/>
    </row>
    <row r="52" spans="1:8" x14ac:dyDescent="0.2">
      <c r="A52" s="1"/>
      <c r="B52" s="1"/>
      <c r="D52" s="1"/>
      <c r="E52" s="1"/>
      <c r="F52" s="1"/>
      <c r="G52" s="1"/>
      <c r="H52" s="1"/>
    </row>
    <row r="53" spans="1:8" x14ac:dyDescent="0.2">
      <c r="A53" s="1"/>
      <c r="B53" s="1"/>
      <c r="D53" s="1"/>
      <c r="E53" s="1"/>
      <c r="F53" s="1"/>
      <c r="G53" s="1"/>
      <c r="H53" s="1"/>
    </row>
    <row r="54" spans="1:8" x14ac:dyDescent="0.2">
      <c r="A54" s="1"/>
      <c r="B54" s="1"/>
      <c r="D54" s="1"/>
      <c r="E54" s="1"/>
      <c r="F54" s="1"/>
      <c r="G54" s="1"/>
      <c r="H54" s="1"/>
    </row>
    <row r="55" spans="1:8" x14ac:dyDescent="0.2">
      <c r="A55" s="1"/>
      <c r="B55" s="1"/>
      <c r="D55" s="1"/>
      <c r="E55" s="1"/>
      <c r="F55" s="1"/>
      <c r="G55" s="1"/>
      <c r="H55" s="1"/>
    </row>
    <row r="56" spans="1:8" x14ac:dyDescent="0.2">
      <c r="A56" s="1"/>
      <c r="B56" s="1"/>
      <c r="D56" s="1"/>
      <c r="E56" s="1"/>
      <c r="F56" s="1"/>
      <c r="G56" s="1"/>
      <c r="H56" s="1"/>
    </row>
    <row r="57" spans="1:8" x14ac:dyDescent="0.2">
      <c r="A57" s="1"/>
      <c r="B57" s="1"/>
      <c r="D57" s="1"/>
      <c r="E57" s="1"/>
      <c r="F57" s="1"/>
      <c r="G57" s="1"/>
      <c r="H57" s="1"/>
    </row>
  </sheetData>
  <sheetProtection algorithmName="SHA-512" hashValue="nAJcjyKm5+JysDVnLZqi9cuGW1Q1UlENr2xtDzoKxPNCb26/I6e7LnwJ4svRHTheSfcr/Mj+w65r6kX72YRf/A==" saltValue="MspmOALMOl90J2uuTaDoUw==" spinCount="100000" sheet="1" objects="1" scenarios="1" selectLockedCells="1"/>
  <mergeCells count="3">
    <mergeCell ref="D17:E17"/>
    <mergeCell ref="A51:B51"/>
    <mergeCell ref="A49:B49"/>
  </mergeCells>
  <pageMargins left="0.7" right="0.7" top="0.75" bottom="0.75" header="0.3" footer="0.3"/>
  <pageSetup paperSize="9" scale="5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ROI </vt:lpstr>
      <vt:lpstr>bd</vt:lpstr>
      <vt:lpstr>'ROI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Martin</dc:creator>
  <cp:lastModifiedBy>DAVID WARREN</cp:lastModifiedBy>
  <dcterms:created xsi:type="dcterms:W3CDTF">2025-08-06T16:34:42Z</dcterms:created>
  <dcterms:modified xsi:type="dcterms:W3CDTF">2025-08-13T11:01:57Z</dcterms:modified>
</cp:coreProperties>
</file>